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Hive information" sheetId="1" r:id="rId1"/>
    <sheet name="error calculation" sheetId="2" r:id="rId2"/>
    <sheet name="explanation" sheetId="3" r:id="rId3"/>
  </sheets>
  <definedNames>
    <definedName name="box_weight">'Hive information'!$C$4</definedName>
    <definedName name="cloth">'Hive information'!$C$8</definedName>
    <definedName name="comb_weight">'Hive information'!$C$10</definedName>
    <definedName name="floor_weight">'Hive information'!$C$11</definedName>
    <definedName name="full_combs">'Hive information'!$C$9</definedName>
    <definedName name="hefting_multiplier">'error calculation'!$F$29</definedName>
    <definedName name="hive_weight">'Hive information'!$G$14</definedName>
    <definedName name="number_bees">'Hive information'!$C$12</definedName>
    <definedName name="number_boxes">'Hive information'!$C$3</definedName>
    <definedName name="quilt_weight">'Hive information'!$C$7</definedName>
    <definedName name="topbar_weight">'Hive information'!$C$6</definedName>
    <definedName name="topbars_per_box">'Hive information'!$C$5</definedName>
  </definedNames>
  <calcPr fullCalcOnLoad="1"/>
</workbook>
</file>

<file path=xl/sharedStrings.xml><?xml version="1.0" encoding="utf-8"?>
<sst xmlns="http://schemas.openxmlformats.org/spreadsheetml/2006/main" count="85" uniqueCount="60">
  <si>
    <t>Comb weight</t>
  </si>
  <si>
    <t>Number of topbars per box</t>
  </si>
  <si>
    <t xml:space="preserve">kg </t>
  </si>
  <si>
    <t>This assumes 2mm lift from edge of lowest side handle. See error calculation sheet if you want to change these assumptions and any others.</t>
  </si>
  <si>
    <t>c is hefting figure</t>
  </si>
  <si>
    <t>q + t - z</t>
  </si>
  <si>
    <t>lift angle</t>
  </si>
  <si>
    <t>Hefting Multiplier</t>
  </si>
  <si>
    <t>a is corrected hive weight</t>
  </si>
  <si>
    <t>kg</t>
  </si>
  <si>
    <t>box width</t>
  </si>
  <si>
    <t>Roof</t>
  </si>
  <si>
    <t>Not used - assume no floor in hefting</t>
  </si>
  <si>
    <t>Enter hefting result here:</t>
  </si>
  <si>
    <t>Box wall thickness</t>
  </si>
  <si>
    <t>number boxes (from Hive information sheet)</t>
  </si>
  <si>
    <t>Calculation of q</t>
  </si>
  <si>
    <t>Floor weight</t>
  </si>
  <si>
    <t>Calculation of winter stores from hefting just one side of hive.</t>
  </si>
  <si>
    <t>hive weight</t>
  </si>
  <si>
    <t>Stores (with error correction)</t>
  </si>
  <si>
    <t>bee weight</t>
  </si>
  <si>
    <t>Stores (without error correction)</t>
  </si>
  <si>
    <t>Not used - assume no roof in hefting</t>
  </si>
  <si>
    <t>Excluding roof, quilt and floor</t>
  </si>
  <si>
    <t>q + t</t>
  </si>
  <si>
    <t>hefting multiplier</t>
  </si>
  <si>
    <t>handle width</t>
  </si>
  <si>
    <t>Calculation of hefting multiplier - see explantion sheet for details on calculation and parameters</t>
  </si>
  <si>
    <t>box height</t>
  </si>
  <si>
    <t>Number of Boxes</t>
  </si>
  <si>
    <t>Taking moments about O</t>
  </si>
  <si>
    <t>handle height from base</t>
  </si>
  <si>
    <t>Calculation of length Z</t>
  </si>
  <si>
    <t>hefting error</t>
  </si>
  <si>
    <t>b/c</t>
  </si>
  <si>
    <t>Assume no drones (winter) and 90 milligrams per bee</t>
  </si>
  <si>
    <t>Quilt</t>
  </si>
  <si>
    <t>Number of full combs</t>
  </si>
  <si>
    <t xml:space="preserve">Lift </t>
  </si>
  <si>
    <t>external box dimension</t>
  </si>
  <si>
    <t>mm</t>
  </si>
  <si>
    <t>a/c</t>
  </si>
  <si>
    <t>Topbar weight</t>
  </si>
  <si>
    <t>degrees</t>
  </si>
  <si>
    <t>Stores error</t>
  </si>
  <si>
    <t>Cloth</t>
  </si>
  <si>
    <t>Calculation of length t</t>
  </si>
  <si>
    <t>t</t>
  </si>
  <si>
    <t>r</t>
  </si>
  <si>
    <t>q</t>
  </si>
  <si>
    <t>Not used - assume no quilt in hefting</t>
  </si>
  <si>
    <t>Box Weight</t>
  </si>
  <si>
    <t>Kg</t>
  </si>
  <si>
    <t>Number of bees</t>
  </si>
  <si>
    <t>assumption on centre of gravity is half hive height.</t>
  </si>
  <si>
    <t>z</t>
  </si>
  <si>
    <t>y</t>
  </si>
  <si>
    <t>x</t>
  </si>
  <si>
    <t>Notes: Cells in blue are for users to change. Leave orange cells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</si>
</sst>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"/>
  </numFmts>
  <fonts count="18">
    <font>
      <sz val="10"/>
      <name val="Arial"/>
      <family val="2"/>
    </font>
    <font>
      <sz val="11"/>
      <color indexed="63"/>
      <name val="Calibri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8" fillId="13" borderId="0" applyNumberFormat="0" applyBorder="0" applyAlignment="0" applyProtection="0"/>
    <xf numFmtId="0" fontId="12" fillId="5" borderId="1" applyNumberFormat="0" applyAlignment="0" applyProtection="0"/>
    <xf numFmtId="0" fontId="1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7" borderId="0" applyNumberFormat="0" applyBorder="0" applyAlignment="0" applyProtection="0"/>
    <xf numFmtId="0" fontId="0" fillId="4" borderId="7" applyNumberFormat="0" applyFont="0" applyAlignment="0" applyProtection="0"/>
    <xf numFmtId="0" fontId="11" fillId="5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0" fillId="15" borderId="0" xfId="0" applyNumberFormat="1" applyFont="1" applyFill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164" fontId="0" fillId="15" borderId="0" xfId="0" applyNumberFormat="1" applyFont="1" applyFill="1" applyAlignment="1">
      <alignment wrapText="1"/>
    </xf>
    <xf numFmtId="0" fontId="0" fillId="0" borderId="12" xfId="0" applyNumberFormat="1" applyFont="1" applyFill="1" applyBorder="1" applyAlignment="1">
      <alignment wrapText="1"/>
    </xf>
    <xf numFmtId="4" fontId="0" fillId="16" borderId="0" xfId="0" applyNumberFormat="1" applyFont="1" applyFill="1" applyAlignment="1">
      <alignment wrapText="1"/>
    </xf>
    <xf numFmtId="0" fontId="0" fillId="16" borderId="0" xfId="0" applyNumberFormat="1" applyFont="1" applyFill="1" applyAlignment="1">
      <alignment wrapText="1"/>
    </xf>
    <xf numFmtId="10" fontId="0" fillId="0" borderId="0" xfId="0" applyNumberFormat="1" applyFont="1" applyFill="1" applyAlignment="1">
      <alignment wrapText="1"/>
    </xf>
    <xf numFmtId="10" fontId="0" fillId="16" borderId="0" xfId="0" applyNumberFormat="1" applyFont="1" applyFill="1" applyAlignment="1">
      <alignment wrapText="1"/>
    </xf>
    <xf numFmtId="0" fontId="0" fillId="17" borderId="0" xfId="0" applyNumberFormat="1" applyFont="1" applyFill="1" applyAlignment="1" applyProtection="1">
      <alignment wrapText="1"/>
      <protection locked="0"/>
    </xf>
    <xf numFmtId="0" fontId="0" fillId="0" borderId="13" xfId="0" applyNumberFormat="1" applyFont="1" applyFill="1" applyBorder="1" applyAlignment="1" applyProtection="1">
      <alignment wrapText="1"/>
      <protection locked="0"/>
    </xf>
    <xf numFmtId="0" fontId="0" fillId="2" borderId="14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top" wrapText="1"/>
    </xf>
    <xf numFmtId="0" fontId="0" fillId="0" borderId="0" xfId="0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00"/>
      <rgbColor rgb="00FF9900"/>
      <rgbColor rgb="00CCFFFF"/>
      <rgbColor rgb="00BDE6E1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4</xdr:col>
      <xdr:colOff>114300</xdr:colOff>
      <xdr:row>32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23850"/>
          <a:ext cx="354330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C14" sqref="C14"/>
    </sheetView>
  </sheetViews>
  <sheetFormatPr defaultColWidth="17.140625" defaultRowHeight="12.75" customHeight="1"/>
  <cols>
    <col min="1" max="1" width="23.00390625" style="0" customWidth="1"/>
    <col min="2" max="2" width="28.28125" style="0" customWidth="1"/>
    <col min="3" max="3" width="17.140625" style="0" customWidth="1"/>
    <col min="4" max="4" width="4.28125" style="0" customWidth="1"/>
    <col min="5" max="5" width="35.7109375" style="0" customWidth="1"/>
    <col min="6" max="6" width="17.140625" style="0" customWidth="1"/>
    <col min="7" max="7" width="7.28125" style="0" customWidth="1"/>
    <col min="8" max="8" width="4.140625" style="0" customWidth="1"/>
    <col min="9" max="9" width="46.421875" style="0" customWidth="1"/>
    <col min="10" max="19" width="17.140625" style="0" customWidth="1"/>
  </cols>
  <sheetData>
    <row r="1" ht="12.75" customHeight="1">
      <c r="A1" s="15" t="s">
        <v>18</v>
      </c>
    </row>
    <row r="2" spans="1:5" ht="52.5" customHeight="1">
      <c r="A2" s="17" t="s">
        <v>59</v>
      </c>
      <c r="E2" s="16" t="s">
        <v>3</v>
      </c>
    </row>
    <row r="3" spans="2:3" ht="12.75" customHeight="1">
      <c r="B3" s="1" t="s">
        <v>30</v>
      </c>
      <c r="C3" s="11">
        <v>2</v>
      </c>
    </row>
    <row r="4" spans="2:4" ht="12.75" customHeight="1">
      <c r="B4" s="1" t="s">
        <v>52</v>
      </c>
      <c r="C4" s="11">
        <v>2.9</v>
      </c>
      <c r="D4" s="1" t="s">
        <v>9</v>
      </c>
    </row>
    <row r="5" spans="2:3" ht="12.75" customHeight="1">
      <c r="B5" s="1" t="s">
        <v>1</v>
      </c>
      <c r="C5" s="11">
        <v>8</v>
      </c>
    </row>
    <row r="6" spans="2:4" ht="12.75" customHeight="1">
      <c r="B6" s="1" t="s">
        <v>43</v>
      </c>
      <c r="C6" s="11">
        <v>0.04</v>
      </c>
      <c r="D6" s="1" t="s">
        <v>9</v>
      </c>
    </row>
    <row r="7" spans="2:5" ht="12.75" customHeight="1">
      <c r="B7" s="1" t="s">
        <v>37</v>
      </c>
      <c r="C7" s="11">
        <v>2</v>
      </c>
      <c r="D7" s="1" t="s">
        <v>9</v>
      </c>
      <c r="E7" s="1" t="s">
        <v>51</v>
      </c>
    </row>
    <row r="8" spans="2:4" ht="12.75" customHeight="1">
      <c r="B8" s="1" t="s">
        <v>46</v>
      </c>
      <c r="C8" s="11">
        <v>0.02</v>
      </c>
      <c r="D8" s="1" t="s">
        <v>9</v>
      </c>
    </row>
    <row r="9" spans="2:3" ht="12.75" customHeight="1">
      <c r="B9" s="1" t="s">
        <v>38</v>
      </c>
      <c r="C9" s="11">
        <v>16</v>
      </c>
    </row>
    <row r="10" spans="2:4" ht="12.75" customHeight="1">
      <c r="B10" s="1" t="s">
        <v>0</v>
      </c>
      <c r="C10" s="11">
        <v>0.08</v>
      </c>
      <c r="D10" s="1" t="s">
        <v>2</v>
      </c>
    </row>
    <row r="11" spans="2:5" ht="12.75" customHeight="1">
      <c r="B11" s="1" t="s">
        <v>17</v>
      </c>
      <c r="C11" s="11">
        <v>2</v>
      </c>
      <c r="D11" s="1" t="s">
        <v>2</v>
      </c>
      <c r="E11" s="1" t="s">
        <v>12</v>
      </c>
    </row>
    <row r="12" spans="2:3" ht="12.75" customHeight="1">
      <c r="B12" s="1" t="s">
        <v>54</v>
      </c>
      <c r="C12" s="11">
        <v>20000</v>
      </c>
    </row>
    <row r="13" spans="2:9" ht="12.75" customHeight="1">
      <c r="B13" s="1" t="s">
        <v>11</v>
      </c>
      <c r="C13" s="11">
        <v>5</v>
      </c>
      <c r="D13" s="1" t="s">
        <v>2</v>
      </c>
      <c r="E13" s="1" t="s">
        <v>23</v>
      </c>
      <c r="F13" s="2" t="s">
        <v>21</v>
      </c>
      <c r="G13" s="2">
        <f>(90/1000000)*number_bees</f>
        <v>1.8</v>
      </c>
      <c r="H13" s="1" t="s">
        <v>53</v>
      </c>
      <c r="I13" s="1" t="s">
        <v>36</v>
      </c>
    </row>
    <row r="14" spans="2:9" ht="12.75" customHeight="1">
      <c r="B14" s="1" t="s">
        <v>14</v>
      </c>
      <c r="C14" s="11">
        <v>25</v>
      </c>
      <c r="D14" s="1" t="s">
        <v>41</v>
      </c>
      <c r="F14" s="2" t="s">
        <v>19</v>
      </c>
      <c r="G14" s="2">
        <f>((((number_boxes*box_weight)+((number_boxes*topbars_per_box)*topbar_weight))+cloth)+(full_combs*comb_weight))+G13</f>
        <v>9.54</v>
      </c>
      <c r="H14" s="1" t="s">
        <v>9</v>
      </c>
      <c r="I14" s="1" t="s">
        <v>24</v>
      </c>
    </row>
    <row r="15" ht="12.75" customHeight="1">
      <c r="C15" s="12"/>
    </row>
    <row r="16" spans="2:7" ht="12.75" customHeight="1">
      <c r="B16" s="3" t="s">
        <v>13</v>
      </c>
      <c r="C16" s="13">
        <v>11</v>
      </c>
      <c r="D16" s="4" t="s">
        <v>9</v>
      </c>
      <c r="F16" s="2" t="s">
        <v>7</v>
      </c>
      <c r="G16" s="5">
        <f>hefting_multiplier</f>
        <v>2.1542332395834456</v>
      </c>
    </row>
    <row r="17" ht="12.75" customHeight="1">
      <c r="C17" s="6"/>
    </row>
    <row r="18" spans="2:4" ht="12.75" customHeight="1">
      <c r="B18" s="1" t="s">
        <v>20</v>
      </c>
      <c r="C18" s="7">
        <f>(C16*hefting_multiplier)-hive_weight</f>
        <v>14.156565635417902</v>
      </c>
      <c r="D18" s="1" t="s">
        <v>9</v>
      </c>
    </row>
    <row r="19" spans="2:4" ht="12.75" customHeight="1">
      <c r="B19" s="1" t="s">
        <v>22</v>
      </c>
      <c r="C19" s="8">
        <f>(C16*2)-hive_weight</f>
        <v>12.46</v>
      </c>
      <c r="D19" s="1" t="s">
        <v>9</v>
      </c>
    </row>
    <row r="21" spans="2:3" ht="12.75" customHeight="1">
      <c r="B21" s="1" t="s">
        <v>45</v>
      </c>
      <c r="C21" s="9">
        <f>(C18-C19)/C19</f>
        <v>0.13616096592439011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17.140625" defaultRowHeight="12.75" customHeight="1"/>
  <cols>
    <col min="1" max="1" width="35.00390625" style="0" customWidth="1"/>
    <col min="2" max="2" width="31.8515625" style="0" customWidth="1"/>
    <col min="3" max="4" width="17.140625" style="0" customWidth="1"/>
    <col min="5" max="5" width="25.57421875" style="0" customWidth="1"/>
    <col min="6" max="19" width="17.140625" style="0" customWidth="1"/>
  </cols>
  <sheetData>
    <row r="2" ht="12.75" customHeight="1">
      <c r="A2" s="1" t="s">
        <v>28</v>
      </c>
    </row>
    <row r="3" spans="2:4" ht="12.75" customHeight="1">
      <c r="B3" s="1" t="s">
        <v>14</v>
      </c>
      <c r="C3" s="2">
        <f>'Hive information'!C14</f>
        <v>25</v>
      </c>
      <c r="D3" s="1" t="s">
        <v>41</v>
      </c>
    </row>
    <row r="4" spans="5:7" ht="12.75" customHeight="1">
      <c r="E4" s="2" t="s">
        <v>40</v>
      </c>
      <c r="F4" s="2">
        <f>300+(2*C3)</f>
        <v>350</v>
      </c>
      <c r="G4" s="1" t="s">
        <v>41</v>
      </c>
    </row>
    <row r="5" spans="2:6" ht="12.75" customHeight="1">
      <c r="B5" s="1" t="s">
        <v>39</v>
      </c>
      <c r="C5" s="11">
        <v>2</v>
      </c>
      <c r="D5" s="1" t="s">
        <v>41</v>
      </c>
      <c r="E5" s="2"/>
      <c r="F5" s="2"/>
    </row>
    <row r="6" spans="3:6" ht="12.75" customHeight="1">
      <c r="C6" s="14"/>
      <c r="E6" s="2"/>
      <c r="F6" s="2"/>
    </row>
    <row r="7" spans="3:7" ht="12.75" customHeight="1">
      <c r="C7" s="14"/>
      <c r="E7" s="2" t="s">
        <v>6</v>
      </c>
      <c r="F7" s="5">
        <f>DEGREES(ASIN((C5/F4)))</f>
        <v>0.32740623617960124</v>
      </c>
      <c r="G7" s="1" t="s">
        <v>44</v>
      </c>
    </row>
    <row r="8" spans="3:6" ht="12.75" customHeight="1">
      <c r="C8" s="14"/>
      <c r="E8" s="2"/>
      <c r="F8" s="5"/>
    </row>
    <row r="9" spans="1:6" ht="12.75" customHeight="1">
      <c r="A9" s="1" t="s">
        <v>33</v>
      </c>
      <c r="C9" s="14"/>
      <c r="E9" s="2"/>
      <c r="F9" s="5"/>
    </row>
    <row r="10" spans="2:6" ht="12.75" customHeight="1">
      <c r="B10" s="1" t="s">
        <v>29</v>
      </c>
      <c r="C10" s="11">
        <v>210</v>
      </c>
      <c r="D10" s="1" t="s">
        <v>41</v>
      </c>
      <c r="E10" s="2"/>
      <c r="F10" s="5"/>
    </row>
    <row r="11" spans="3:6" ht="12.75" customHeight="1">
      <c r="C11" s="14"/>
      <c r="E11" s="2" t="s">
        <v>15</v>
      </c>
      <c r="F11" s="2">
        <f>'Hive information'!C3</f>
        <v>2</v>
      </c>
    </row>
    <row r="12" spans="3:7" ht="12.75" customHeight="1">
      <c r="C12" s="14"/>
      <c r="E12" s="2" t="s">
        <v>10</v>
      </c>
      <c r="F12" s="5">
        <f>F4/2</f>
        <v>175</v>
      </c>
      <c r="G12" s="1" t="s">
        <v>41</v>
      </c>
    </row>
    <row r="13" spans="3:8" ht="12.75" customHeight="1">
      <c r="C13" s="14"/>
      <c r="E13" s="2" t="s">
        <v>58</v>
      </c>
      <c r="F13" s="5">
        <f>((C10*TAN(RADIANS(F7)))*F11)*0.5</f>
        <v>1.2000195923165478</v>
      </c>
      <c r="G13" s="1" t="s">
        <v>41</v>
      </c>
      <c r="H13" s="1" t="s">
        <v>55</v>
      </c>
    </row>
    <row r="14" spans="3:7" ht="12.75" customHeight="1">
      <c r="C14" s="14"/>
      <c r="E14" s="2" t="s">
        <v>57</v>
      </c>
      <c r="F14" s="5">
        <f>F12-F13</f>
        <v>173.79998040768345</v>
      </c>
      <c r="G14" s="1" t="s">
        <v>41</v>
      </c>
    </row>
    <row r="15" spans="3:7" ht="12.75" customHeight="1">
      <c r="C15" s="14"/>
      <c r="E15" s="2" t="s">
        <v>56</v>
      </c>
      <c r="F15" s="5">
        <f>F14*COS(RADIANS(F7))</f>
        <v>173.79714283381887</v>
      </c>
      <c r="G15" s="1" t="s">
        <v>41</v>
      </c>
    </row>
    <row r="16" spans="3:6" ht="12.75" customHeight="1">
      <c r="C16" s="14"/>
      <c r="E16" s="2"/>
      <c r="F16" s="5"/>
    </row>
    <row r="17" spans="1:6" ht="12.75" customHeight="1">
      <c r="A17" s="1" t="s">
        <v>47</v>
      </c>
      <c r="C17" s="14"/>
      <c r="E17" s="2"/>
      <c r="F17" s="5"/>
    </row>
    <row r="18" spans="2:6" ht="12.75" customHeight="1">
      <c r="B18" s="1" t="s">
        <v>27</v>
      </c>
      <c r="C18" s="11">
        <v>25</v>
      </c>
      <c r="D18" s="1" t="s">
        <v>41</v>
      </c>
      <c r="E18" s="2"/>
      <c r="F18" s="5"/>
    </row>
    <row r="19" spans="3:7" ht="12.75" customHeight="1">
      <c r="C19" s="14"/>
      <c r="E19" s="2" t="s">
        <v>48</v>
      </c>
      <c r="F19" s="5">
        <f>C18*COS(RADIANS(F7))</f>
        <v>24.999591833402697</v>
      </c>
      <c r="G19" s="1" t="s">
        <v>41</v>
      </c>
    </row>
    <row r="20" spans="3:6" ht="12.75" customHeight="1">
      <c r="C20" s="14"/>
      <c r="E20" s="2"/>
      <c r="F20" s="5"/>
    </row>
    <row r="21" spans="1:6" ht="12.75" customHeight="1">
      <c r="A21" s="1" t="s">
        <v>16</v>
      </c>
      <c r="C21" s="14"/>
      <c r="E21" s="2"/>
      <c r="F21" s="5"/>
    </row>
    <row r="22" spans="2:6" ht="12.75" customHeight="1">
      <c r="B22" s="1" t="s">
        <v>32</v>
      </c>
      <c r="C22" s="11">
        <v>105</v>
      </c>
      <c r="D22" s="1" t="s">
        <v>41</v>
      </c>
      <c r="E22" s="2"/>
      <c r="F22" s="5"/>
    </row>
    <row r="23" spans="5:7" ht="12.75" customHeight="1">
      <c r="E23" s="2" t="s">
        <v>49</v>
      </c>
      <c r="F23" s="5">
        <f>C22*TAN(RADIANS(F7))</f>
        <v>0.6000097961582739</v>
      </c>
      <c r="G23" s="1" t="s">
        <v>41</v>
      </c>
    </row>
    <row r="24" spans="5:7" ht="12.75" customHeight="1">
      <c r="E24" s="2" t="s">
        <v>50</v>
      </c>
      <c r="F24" s="5">
        <f>F4-F23</f>
        <v>349.39999020384175</v>
      </c>
      <c r="G24" s="1" t="s">
        <v>41</v>
      </c>
    </row>
    <row r="25" spans="5:7" ht="12.75" customHeight="1">
      <c r="E25" s="2" t="s">
        <v>25</v>
      </c>
      <c r="F25" s="5">
        <f>F19+F24</f>
        <v>374.39958203724444</v>
      </c>
      <c r="G25" s="1" t="s">
        <v>41</v>
      </c>
    </row>
    <row r="26" spans="5:7" ht="12.75" customHeight="1">
      <c r="E26" s="2" t="s">
        <v>5</v>
      </c>
      <c r="F26" s="5">
        <f>F25-F15</f>
        <v>200.60243920342558</v>
      </c>
      <c r="G26" s="1" t="s">
        <v>41</v>
      </c>
    </row>
    <row r="27" spans="1:6" ht="12.75" customHeight="1">
      <c r="A27" s="1" t="s">
        <v>31</v>
      </c>
      <c r="E27" s="2"/>
      <c r="F27" s="5"/>
    </row>
    <row r="28" spans="5:6" ht="12.75" customHeight="1">
      <c r="E28" s="2" t="s">
        <v>35</v>
      </c>
      <c r="F28" s="5">
        <f>F26/F15</f>
        <v>1.1542332395834456</v>
      </c>
    </row>
    <row r="29" spans="5:7" ht="12.75" customHeight="1">
      <c r="E29" s="2" t="s">
        <v>42</v>
      </c>
      <c r="F29" s="5">
        <f>1+F28</f>
        <v>2.1542332395834456</v>
      </c>
      <c r="G29" s="1" t="s">
        <v>26</v>
      </c>
    </row>
    <row r="30" spans="5:8" ht="12.75" customHeight="1">
      <c r="E30" s="2"/>
      <c r="F30" s="2"/>
      <c r="H30" s="1" t="s">
        <v>4</v>
      </c>
    </row>
    <row r="31" spans="5:8" ht="12.75" customHeight="1">
      <c r="E31" s="8" t="s">
        <v>34</v>
      </c>
      <c r="F31" s="10">
        <f>(F29-2)/2</f>
        <v>0.0771166197917228</v>
      </c>
      <c r="H31" s="1" t="s">
        <v>8</v>
      </c>
    </row>
    <row r="32" spans="5:6" ht="12.75" customHeight="1">
      <c r="E32" s="1"/>
      <c r="F32" s="9"/>
    </row>
  </sheetData>
  <sheetProtection sheet="1" objects="1" scenarios="1"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20" width="17.140625" style="0" customWidth="1"/>
  </cols>
  <sheetData/>
  <sheetProtection/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Powell</dc:creator>
  <cp:keywords/>
  <dc:description/>
  <cp:lastModifiedBy>DJH</cp:lastModifiedBy>
  <dcterms:created xsi:type="dcterms:W3CDTF">2010-09-02T09:04:05Z</dcterms:created>
  <dcterms:modified xsi:type="dcterms:W3CDTF">2010-09-02T12:30:43Z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